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<sst xmlns="http://schemas.openxmlformats.org/spreadsheetml/2006/main" count="117" uniqueCount="95">
  <si>
    <t>pris</t>
  </si>
  <si>
    <t>lefse</t>
  </si>
  <si>
    <t>?</t>
  </si>
  <si>
    <t>salt og pepper</t>
  </si>
  <si>
    <t>Disjon sennep</t>
  </si>
  <si>
    <t>sum eks.mva.</t>
  </si>
  <si>
    <t>Aioli dressing</t>
  </si>
  <si>
    <t>Disjon sennep ts</t>
  </si>
  <si>
    <t>olivenolje ss</t>
  </si>
  <si>
    <t>sum eks.mva</t>
  </si>
  <si>
    <t>Tzatziki</t>
  </si>
  <si>
    <t>agurk stk</t>
  </si>
  <si>
    <t>Chillidressing</t>
  </si>
  <si>
    <t>chillisuas dl</t>
  </si>
  <si>
    <t>finhakket chilli stk</t>
  </si>
  <si>
    <t>sukker</t>
  </si>
  <si>
    <t>Sau/lammekjøtt</t>
  </si>
  <si>
    <t>Svinekjøtt</t>
  </si>
  <si>
    <t>Hvitpepper</t>
  </si>
  <si>
    <t>Potetmel</t>
  </si>
  <si>
    <t>Hvitløkspasta</t>
  </si>
  <si>
    <t>Bouqet de Provance</t>
  </si>
  <si>
    <t>22 mm fåretarm</t>
  </si>
  <si>
    <t>Brytebrød</t>
  </si>
  <si>
    <t>Revet jalsberg dl</t>
  </si>
  <si>
    <t>Fjelmandel potet kg</t>
  </si>
  <si>
    <t>H-melk l</t>
  </si>
  <si>
    <t>Fløte liter</t>
  </si>
  <si>
    <t xml:space="preserve">salt og pepper </t>
  </si>
  <si>
    <t>Gjær gr.</t>
  </si>
  <si>
    <t>h-melk liter</t>
  </si>
  <si>
    <t>Smeltet smør gr.</t>
  </si>
  <si>
    <t>salt ts.</t>
  </si>
  <si>
    <t>egg stk</t>
  </si>
  <si>
    <t>hvetemel gr.</t>
  </si>
  <si>
    <t>Grillet laks m/snøfrisk</t>
  </si>
  <si>
    <t>Laks kg</t>
  </si>
  <si>
    <t>Reker gr.</t>
  </si>
  <si>
    <t>snøfrisk gr.</t>
  </si>
  <si>
    <t>gressløk bnt.</t>
  </si>
  <si>
    <t>Rødløk stk.</t>
  </si>
  <si>
    <t>sitron stk.</t>
  </si>
  <si>
    <t>Assortert rotgr. Kg.</t>
  </si>
  <si>
    <t>Fløte dl</t>
  </si>
  <si>
    <t>Pudding m/tjukkmelk</t>
  </si>
  <si>
    <t>sukker gr.</t>
  </si>
  <si>
    <t>vaniljestang stk.</t>
  </si>
  <si>
    <t>gelatin plater stk.</t>
  </si>
  <si>
    <t>tjukkmjølk dl</t>
  </si>
  <si>
    <t>Rørte bingebær</t>
  </si>
  <si>
    <t>Frosne bringebær gr.</t>
  </si>
  <si>
    <t>Sukker gr.</t>
  </si>
  <si>
    <t>Tørrket kvann ts</t>
  </si>
  <si>
    <t>Jordbærsmoothie</t>
  </si>
  <si>
    <t>Jordbær yoghurt dl</t>
  </si>
  <si>
    <t>frosne jordbær kg</t>
  </si>
  <si>
    <t>Banan stk</t>
  </si>
  <si>
    <t>Frisk fruktsalat</t>
  </si>
  <si>
    <t>stjerneanis stk.</t>
  </si>
  <si>
    <t>vann dl.</t>
  </si>
  <si>
    <t>Frukt</t>
  </si>
  <si>
    <t>ananas stk.</t>
  </si>
  <si>
    <t>banan stk</t>
  </si>
  <si>
    <t>eple stk.</t>
  </si>
  <si>
    <t>pære stk.</t>
  </si>
  <si>
    <t>druer rød/grønnn gr.</t>
  </si>
  <si>
    <t>granat eple stk.</t>
  </si>
  <si>
    <t>Mango stk</t>
  </si>
  <si>
    <t>kiwi stk.</t>
  </si>
  <si>
    <t>sum eks mva</t>
  </si>
  <si>
    <t xml:space="preserve">sum eks mva </t>
  </si>
  <si>
    <t>mengde  15 pors.</t>
  </si>
  <si>
    <t>mengde 30 pors.</t>
  </si>
  <si>
    <t>Westfallerskinke gr.</t>
  </si>
  <si>
    <t>røkt laks gr.</t>
  </si>
  <si>
    <t>Røros rømme dl</t>
  </si>
  <si>
    <t>gressløk bnt</t>
  </si>
  <si>
    <t>basillikum stk</t>
  </si>
  <si>
    <t>red rubarb bg.</t>
  </si>
  <si>
    <t>Feldt salat bg</t>
  </si>
  <si>
    <t>Ruccula bg.</t>
  </si>
  <si>
    <t>Rørøs tjukkmelk dl.</t>
  </si>
  <si>
    <t>Røros tjukkmelk dl.</t>
  </si>
  <si>
    <t>hvitløksbåter stk.</t>
  </si>
  <si>
    <t>hvitlølksbåter stk.</t>
  </si>
  <si>
    <t>salt</t>
  </si>
  <si>
    <t>Lefse trio</t>
  </si>
  <si>
    <t>Totalt</t>
  </si>
  <si>
    <t>Fjellmandel stappe</t>
  </si>
  <si>
    <t>Lammepølse</t>
  </si>
  <si>
    <t>Sukkerlake</t>
  </si>
  <si>
    <t>RÅVARELISTE</t>
  </si>
  <si>
    <t>Denne råvarelisten er basert på våre lokale oppskrifter og kan endres etter behov.</t>
  </si>
  <si>
    <t xml:space="preserve">Totale kostnader for råvarene fremkommer nederst i regnearket. </t>
  </si>
  <si>
    <t>Lokale avtaler med matindustrien kan redusere kostnadene.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</si>
</sst>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_ ;[Red]\-0.0\ 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73" fontId="21" fillId="0" borderId="0" xfId="0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0"/>
  <sheetViews>
    <sheetView tabSelected="1" zoomScalePageLayoutView="0" workbookViewId="0" topLeftCell="A1">
      <selection activeCell="J28" sqref="J28"/>
    </sheetView>
  </sheetViews>
  <sheetFormatPr defaultColWidth="11.421875" defaultRowHeight="12.75"/>
  <cols>
    <col min="1" max="1" width="19.57421875" style="3" customWidth="1"/>
    <col min="2" max="2" width="17.00390625" style="3" customWidth="1"/>
    <col min="3" max="3" width="11.421875" style="3" customWidth="1"/>
    <col min="4" max="4" width="14.57421875" style="3" customWidth="1"/>
    <col min="5" max="16384" width="11.421875" style="3" customWidth="1"/>
  </cols>
  <sheetData>
    <row r="2" ht="15">
      <c r="A2" s="5" t="s">
        <v>91</v>
      </c>
    </row>
    <row r="3" ht="12.75">
      <c r="A3" s="2" t="s">
        <v>92</v>
      </c>
    </row>
    <row r="4" ht="12.75">
      <c r="A4" s="2" t="s">
        <v>94</v>
      </c>
    </row>
    <row r="5" ht="12.75">
      <c r="A5" s="2" t="s">
        <v>93</v>
      </c>
    </row>
    <row r="8" spans="1:5" ht="12.75">
      <c r="A8" s="1" t="s">
        <v>86</v>
      </c>
      <c r="B8" s="2" t="s">
        <v>71</v>
      </c>
      <c r="C8" s="3" t="s">
        <v>0</v>
      </c>
      <c r="D8" s="2" t="s">
        <v>72</v>
      </c>
      <c r="E8" s="3" t="s">
        <v>0</v>
      </c>
    </row>
    <row r="9" spans="1:5" ht="12.75">
      <c r="A9" s="3" t="s">
        <v>1</v>
      </c>
      <c r="B9" s="3" t="s">
        <v>2</v>
      </c>
      <c r="C9" s="3" t="s">
        <v>2</v>
      </c>
      <c r="D9" s="3" t="s">
        <v>2</v>
      </c>
      <c r="E9" s="3" t="s">
        <v>2</v>
      </c>
    </row>
    <row r="10" spans="1:5" ht="12.75">
      <c r="A10" s="2" t="s">
        <v>73</v>
      </c>
      <c r="B10" s="3">
        <v>300</v>
      </c>
      <c r="C10" s="3">
        <f>B10*0.2211</f>
        <v>66.33</v>
      </c>
      <c r="D10" s="3">
        <f aca="true" t="shared" si="0" ref="D10:D20">B10*2</f>
        <v>600</v>
      </c>
      <c r="E10" s="3">
        <f>D10*0.2211</f>
        <v>132.66</v>
      </c>
    </row>
    <row r="11" spans="1:5" ht="12.75">
      <c r="A11" s="2" t="s">
        <v>74</v>
      </c>
      <c r="B11" s="3">
        <v>375</v>
      </c>
      <c r="C11" s="3">
        <f>B11*0.09</f>
        <v>33.75</v>
      </c>
      <c r="D11" s="3">
        <f t="shared" si="0"/>
        <v>750</v>
      </c>
      <c r="E11" s="3">
        <f>D11*0.09</f>
        <v>67.5</v>
      </c>
    </row>
    <row r="12" spans="1:5" ht="12.75">
      <c r="A12" s="2" t="s">
        <v>75</v>
      </c>
      <c r="B12" s="3">
        <v>3</v>
      </c>
      <c r="C12" s="3">
        <f>B12*7.15</f>
        <v>21.450000000000003</v>
      </c>
      <c r="D12" s="3">
        <f t="shared" si="0"/>
        <v>6</v>
      </c>
      <c r="E12" s="3">
        <f>D12*7.15</f>
        <v>42.900000000000006</v>
      </c>
    </row>
    <row r="13" spans="1:5" ht="12.75">
      <c r="A13" s="2" t="s">
        <v>41</v>
      </c>
      <c r="B13" s="3">
        <v>1</v>
      </c>
      <c r="C13" s="3">
        <f>B13*1.7</f>
        <v>1.7</v>
      </c>
      <c r="D13" s="3">
        <f t="shared" si="0"/>
        <v>2</v>
      </c>
      <c r="E13" s="3">
        <f>D13*1.7</f>
        <v>3.4</v>
      </c>
    </row>
    <row r="14" spans="1:5" ht="12.75">
      <c r="A14" s="3" t="s">
        <v>3</v>
      </c>
      <c r="B14" s="3">
        <v>1</v>
      </c>
      <c r="C14" s="3">
        <f>B14*1</f>
        <v>1</v>
      </c>
      <c r="D14" s="3">
        <f t="shared" si="0"/>
        <v>2</v>
      </c>
      <c r="E14" s="3">
        <f>D14*1</f>
        <v>2</v>
      </c>
    </row>
    <row r="15" spans="1:5" ht="12.75">
      <c r="A15" s="3" t="s">
        <v>4</v>
      </c>
      <c r="B15" s="3">
        <v>1</v>
      </c>
      <c r="C15" s="3">
        <f>B15*1.47</f>
        <v>1.47</v>
      </c>
      <c r="D15" s="3">
        <f t="shared" si="0"/>
        <v>2</v>
      </c>
      <c r="E15" s="3">
        <f>D15*1.47</f>
        <v>2.94</v>
      </c>
    </row>
    <row r="16" spans="1:5" ht="12.75">
      <c r="A16" s="2" t="s">
        <v>76</v>
      </c>
      <c r="B16" s="3">
        <v>0.5</v>
      </c>
      <c r="C16" s="3">
        <f>B16*26.4</f>
        <v>13.2</v>
      </c>
      <c r="D16" s="3">
        <f t="shared" si="0"/>
        <v>1</v>
      </c>
      <c r="E16" s="3">
        <f>D16*26.4</f>
        <v>26.4</v>
      </c>
    </row>
    <row r="17" spans="1:5" ht="12.75">
      <c r="A17" s="2" t="s">
        <v>77</v>
      </c>
      <c r="B17" s="3">
        <v>0.5</v>
      </c>
      <c r="C17" s="3">
        <f>B17*21.5</f>
        <v>10.75</v>
      </c>
      <c r="D17" s="3">
        <f t="shared" si="0"/>
        <v>1</v>
      </c>
      <c r="E17" s="3">
        <f>D17*21.5</f>
        <v>21.5</v>
      </c>
    </row>
    <row r="18" spans="1:5" ht="12.75">
      <c r="A18" s="2" t="s">
        <v>78</v>
      </c>
      <c r="B18" s="3">
        <v>0.5</v>
      </c>
      <c r="C18" s="3">
        <f>B18*18.7</f>
        <v>9.35</v>
      </c>
      <c r="D18" s="3">
        <f t="shared" si="0"/>
        <v>1</v>
      </c>
      <c r="E18" s="3">
        <f>D18*18.7</f>
        <v>18.7</v>
      </c>
    </row>
    <row r="19" spans="1:5" ht="12.75">
      <c r="A19" s="2" t="s">
        <v>79</v>
      </c>
      <c r="B19" s="3">
        <v>0.5</v>
      </c>
      <c r="C19" s="3">
        <f>B19*24.9</f>
        <v>12.45</v>
      </c>
      <c r="D19" s="3">
        <f t="shared" si="0"/>
        <v>1</v>
      </c>
      <c r="E19" s="3">
        <f>D19*24.9</f>
        <v>24.9</v>
      </c>
    </row>
    <row r="20" spans="1:5" ht="12.75">
      <c r="A20" s="2" t="s">
        <v>80</v>
      </c>
      <c r="B20" s="3">
        <v>0.5</v>
      </c>
      <c r="C20" s="3">
        <f>B20*17.3</f>
        <v>8.65</v>
      </c>
      <c r="D20" s="3">
        <f t="shared" si="0"/>
        <v>1</v>
      </c>
      <c r="E20" s="3">
        <f>D20*17.3</f>
        <v>17.3</v>
      </c>
    </row>
    <row r="21" ht="12.75">
      <c r="A21" s="2"/>
    </row>
    <row r="22" spans="1:5" ht="12.75">
      <c r="A22" s="3" t="s">
        <v>5</v>
      </c>
      <c r="C22" s="3">
        <f>SUM(C9:C20)</f>
        <v>180.1</v>
      </c>
      <c r="E22" s="3">
        <f>SUM(E9:E20)</f>
        <v>360.2</v>
      </c>
    </row>
    <row r="24" ht="12.75">
      <c r="A24" s="1" t="s">
        <v>6</v>
      </c>
    </row>
    <row r="25" spans="1:5" ht="12.75">
      <c r="A25" s="2" t="s">
        <v>82</v>
      </c>
      <c r="B25" s="3">
        <v>2.25</v>
      </c>
      <c r="C25" s="3">
        <f>B25*2.142</f>
        <v>4.8195</v>
      </c>
      <c r="D25" s="3">
        <f>B25*2</f>
        <v>4.5</v>
      </c>
      <c r="E25" s="3">
        <f>D25*2.142</f>
        <v>9.639</v>
      </c>
    </row>
    <row r="26" spans="1:5" ht="12.75">
      <c r="A26" s="2" t="s">
        <v>83</v>
      </c>
      <c r="B26" s="3">
        <v>2</v>
      </c>
      <c r="C26" s="3">
        <f>B26*1.276</f>
        <v>2.552</v>
      </c>
      <c r="D26" s="3">
        <f>B26*2</f>
        <v>4</v>
      </c>
      <c r="E26" s="3">
        <f>D26*1.276</f>
        <v>5.104</v>
      </c>
    </row>
    <row r="27" spans="1:5" ht="12.75">
      <c r="A27" s="2" t="s">
        <v>7</v>
      </c>
      <c r="B27" s="3">
        <v>0.75</v>
      </c>
      <c r="C27" s="3">
        <f>B27*1.47</f>
        <v>1.1025</v>
      </c>
      <c r="D27" s="3">
        <f>B27*2</f>
        <v>1.5</v>
      </c>
      <c r="E27" s="3">
        <f>D27*1.47</f>
        <v>2.205</v>
      </c>
    </row>
    <row r="28" spans="1:5" ht="12.75">
      <c r="A28" s="2" t="s">
        <v>8</v>
      </c>
      <c r="B28" s="3">
        <v>0.75</v>
      </c>
      <c r="C28" s="3">
        <f>B28*0.47</f>
        <v>0.3525</v>
      </c>
      <c r="D28" s="3">
        <f>B28*2</f>
        <v>1.5</v>
      </c>
      <c r="E28" s="3">
        <f>D28*0.47</f>
        <v>0.705</v>
      </c>
    </row>
    <row r="29" spans="1:5" ht="12.75">
      <c r="A29" s="2" t="s">
        <v>3</v>
      </c>
      <c r="B29" s="3">
        <v>1</v>
      </c>
      <c r="C29" s="3">
        <f>B29*1</f>
        <v>1</v>
      </c>
      <c r="D29" s="3">
        <f>B29*2</f>
        <v>2</v>
      </c>
      <c r="E29" s="3">
        <f>D29*1</f>
        <v>2</v>
      </c>
    </row>
    <row r="31" spans="1:5" ht="12.75">
      <c r="A31" s="3" t="s">
        <v>9</v>
      </c>
      <c r="C31" s="3">
        <f>SUM(C25:C30)</f>
        <v>9.8265</v>
      </c>
      <c r="E31" s="3">
        <f>SUM(E25:E30)</f>
        <v>19.653</v>
      </c>
    </row>
    <row r="33" ht="12.75">
      <c r="A33" s="1" t="s">
        <v>10</v>
      </c>
    </row>
    <row r="34" spans="1:5" ht="12.75">
      <c r="A34" s="3" t="s">
        <v>81</v>
      </c>
      <c r="B34" s="3">
        <v>2.25</v>
      </c>
      <c r="C34" s="3">
        <f>B34*2.142</f>
        <v>4.8195</v>
      </c>
      <c r="D34" s="3">
        <f>B34*2</f>
        <v>4.5</v>
      </c>
      <c r="E34" s="3">
        <f>D34*2.142</f>
        <v>9.639</v>
      </c>
    </row>
    <row r="35" spans="1:5" ht="12.75">
      <c r="A35" s="3" t="s">
        <v>11</v>
      </c>
      <c r="B35" s="3">
        <v>0.75</v>
      </c>
      <c r="C35" s="3">
        <f>B35*8.2</f>
        <v>6.1499999999999995</v>
      </c>
      <c r="D35" s="3">
        <f>B35*2</f>
        <v>1.5</v>
      </c>
      <c r="E35" s="3">
        <f>D35*8.2</f>
        <v>12.299999999999999</v>
      </c>
    </row>
    <row r="36" spans="1:5" ht="12.75">
      <c r="A36" s="3" t="s">
        <v>84</v>
      </c>
      <c r="B36" s="3">
        <v>2</v>
      </c>
      <c r="C36" s="3">
        <f>B36*1.276</f>
        <v>2.552</v>
      </c>
      <c r="D36" s="3">
        <f>B36*2</f>
        <v>4</v>
      </c>
      <c r="E36" s="3">
        <f>D36*1.276</f>
        <v>5.104</v>
      </c>
    </row>
    <row r="37" spans="1:5" ht="12.75">
      <c r="A37" s="3" t="s">
        <v>3</v>
      </c>
      <c r="B37" s="3">
        <v>1</v>
      </c>
      <c r="C37" s="3">
        <f>B36*1</f>
        <v>2</v>
      </c>
      <c r="D37" s="3">
        <f>B37*2</f>
        <v>2</v>
      </c>
      <c r="E37" s="3">
        <f>D37*1</f>
        <v>2</v>
      </c>
    </row>
    <row r="39" spans="1:5" ht="12.75">
      <c r="A39" s="3" t="s">
        <v>9</v>
      </c>
      <c r="C39" s="3">
        <f>SUM(C34:C38)</f>
        <v>15.5215</v>
      </c>
      <c r="E39" s="3">
        <f>SUM(E34:E38)</f>
        <v>29.043</v>
      </c>
    </row>
    <row r="41" ht="12.75">
      <c r="A41" s="1" t="s">
        <v>12</v>
      </c>
    </row>
    <row r="42" spans="1:5" ht="12.75">
      <c r="A42" s="3" t="s">
        <v>82</v>
      </c>
      <c r="B42" s="3">
        <v>2.25</v>
      </c>
      <c r="C42" s="3">
        <f>B42*2.142</f>
        <v>4.8195</v>
      </c>
      <c r="D42" s="3">
        <f>B42*2</f>
        <v>4.5</v>
      </c>
      <c r="E42" s="3">
        <f>D42*2.142</f>
        <v>9.639</v>
      </c>
    </row>
    <row r="43" spans="1:5" ht="12.75">
      <c r="A43" s="3" t="s">
        <v>13</v>
      </c>
      <c r="B43" s="3">
        <v>1.125</v>
      </c>
      <c r="C43" s="3">
        <f>B43*2</f>
        <v>2.25</v>
      </c>
      <c r="D43" s="3">
        <f>B43*2</f>
        <v>2.25</v>
      </c>
      <c r="E43" s="3">
        <f>D43*2</f>
        <v>4.5</v>
      </c>
    </row>
    <row r="44" spans="1:5" ht="12.75">
      <c r="A44" s="3" t="s">
        <v>14</v>
      </c>
      <c r="B44" s="3">
        <v>0.375</v>
      </c>
      <c r="C44" s="3">
        <f>B44*2.5</f>
        <v>0.9375</v>
      </c>
      <c r="D44" s="3">
        <f>B44*2</f>
        <v>0.75</v>
      </c>
      <c r="E44" s="3">
        <f>D44*2.5</f>
        <v>1.875</v>
      </c>
    </row>
    <row r="45" spans="1:5" ht="12.75">
      <c r="A45" s="3" t="s">
        <v>15</v>
      </c>
      <c r="B45" s="3">
        <v>1</v>
      </c>
      <c r="C45" s="3">
        <f>B45*1</f>
        <v>1</v>
      </c>
      <c r="D45" s="3">
        <f>B45*2</f>
        <v>2</v>
      </c>
      <c r="E45" s="3">
        <f>D45*1</f>
        <v>2</v>
      </c>
    </row>
    <row r="46" spans="1:5" ht="12.75">
      <c r="A46" s="3" t="s">
        <v>3</v>
      </c>
      <c r="B46" s="3">
        <v>1</v>
      </c>
      <c r="C46" s="3">
        <f>B46*1</f>
        <v>1</v>
      </c>
      <c r="D46" s="3">
        <f>B46*2</f>
        <v>2</v>
      </c>
      <c r="E46" s="3">
        <f>D46*1</f>
        <v>2</v>
      </c>
    </row>
    <row r="48" spans="1:5" ht="12.75">
      <c r="A48" s="3" t="s">
        <v>9</v>
      </c>
      <c r="C48" s="3">
        <f>SUM(C42:C47)</f>
        <v>10.007</v>
      </c>
      <c r="E48" s="3">
        <f>SUM(E42:E47)</f>
        <v>20.014</v>
      </c>
    </row>
    <row r="50" ht="12.75">
      <c r="A50" s="1" t="s">
        <v>89</v>
      </c>
    </row>
    <row r="51" spans="1:5" ht="12.75">
      <c r="A51" s="3" t="s">
        <v>16</v>
      </c>
      <c r="B51" s="3">
        <v>1.8</v>
      </c>
      <c r="C51" s="2">
        <f>B51*129.36</f>
        <v>232.84800000000004</v>
      </c>
      <c r="D51" s="3">
        <f aca="true" t="shared" si="1" ref="D51:D60">B51*2</f>
        <v>3.6</v>
      </c>
      <c r="E51" s="2">
        <f>D51*129.36</f>
        <v>465.6960000000001</v>
      </c>
    </row>
    <row r="52" spans="1:5" ht="12.75">
      <c r="A52" s="3" t="s">
        <v>17</v>
      </c>
      <c r="B52" s="3">
        <v>0.8</v>
      </c>
      <c r="C52" s="3">
        <f>B52*55.44</f>
        <v>44.352000000000004</v>
      </c>
      <c r="D52" s="3">
        <f t="shared" si="1"/>
        <v>1.6</v>
      </c>
      <c r="E52" s="3">
        <f>D52*55.44</f>
        <v>88.70400000000001</v>
      </c>
    </row>
    <row r="53" spans="1:5" ht="12.75">
      <c r="A53" s="3" t="s">
        <v>18</v>
      </c>
      <c r="B53" s="3">
        <v>1</v>
      </c>
      <c r="C53" s="3">
        <f>B53*1</f>
        <v>1</v>
      </c>
      <c r="D53" s="3">
        <f t="shared" si="1"/>
        <v>2</v>
      </c>
      <c r="E53" s="3">
        <f>D53*1</f>
        <v>2</v>
      </c>
    </row>
    <row r="54" spans="1:5" ht="12.75">
      <c r="A54" s="3" t="s">
        <v>85</v>
      </c>
      <c r="B54" s="3">
        <v>0.33</v>
      </c>
      <c r="C54" s="3">
        <f>B54*0.015</f>
        <v>0.00495</v>
      </c>
      <c r="D54" s="3">
        <f t="shared" si="1"/>
        <v>0.66</v>
      </c>
      <c r="E54" s="3">
        <f>D54*0.015</f>
        <v>0.0099</v>
      </c>
    </row>
    <row r="55" spans="1:5" ht="12.75">
      <c r="A55" s="3" t="s">
        <v>19</v>
      </c>
      <c r="B55" s="3">
        <v>0.075</v>
      </c>
      <c r="C55" s="3">
        <f>B55*0.03</f>
        <v>0.00225</v>
      </c>
      <c r="D55" s="3">
        <f t="shared" si="1"/>
        <v>0.15</v>
      </c>
      <c r="E55" s="3">
        <f>D55*0.03</f>
        <v>0.0045</v>
      </c>
    </row>
    <row r="56" spans="1:5" ht="12.75">
      <c r="A56" s="3" t="s">
        <v>20</v>
      </c>
      <c r="B56" s="3">
        <v>40</v>
      </c>
      <c r="C56" s="3">
        <f>B56*0.222</f>
        <v>8.88</v>
      </c>
      <c r="D56" s="3">
        <f t="shared" si="1"/>
        <v>80</v>
      </c>
      <c r="E56" s="3">
        <f>D56*0.222</f>
        <v>17.76</v>
      </c>
    </row>
    <row r="57" spans="1:5" ht="12.75">
      <c r="A57" s="3" t="s">
        <v>21</v>
      </c>
      <c r="B57" s="3">
        <v>40</v>
      </c>
      <c r="C57" s="3">
        <f>B57*0.245</f>
        <v>9.8</v>
      </c>
      <c r="D57" s="3">
        <f t="shared" si="1"/>
        <v>80</v>
      </c>
      <c r="E57" s="3">
        <f>D57*0.245</f>
        <v>19.6</v>
      </c>
    </row>
    <row r="58" spans="2:4" ht="12.75">
      <c r="B58" s="3">
        <v>1.5</v>
      </c>
      <c r="C58" s="3">
        <f>B58*11.42</f>
        <v>17.13</v>
      </c>
      <c r="D58" s="3">
        <f t="shared" si="1"/>
        <v>3</v>
      </c>
    </row>
    <row r="59" spans="1:4" ht="12.75">
      <c r="A59" s="3" t="s">
        <v>22</v>
      </c>
      <c r="D59" s="3">
        <f t="shared" si="1"/>
        <v>0</v>
      </c>
    </row>
    <row r="60" ht="12.75">
      <c r="D60" s="3">
        <f t="shared" si="1"/>
        <v>0</v>
      </c>
    </row>
    <row r="61" spans="1:5" ht="12.75">
      <c r="A61" s="2" t="s">
        <v>69</v>
      </c>
      <c r="C61" s="3">
        <f>SUM(C51:C58)</f>
        <v>314.01720000000006</v>
      </c>
      <c r="E61" s="3">
        <f>SUM(E51:E58)</f>
        <v>593.7744000000001</v>
      </c>
    </row>
    <row r="63" ht="12.75">
      <c r="A63" s="1" t="s">
        <v>88</v>
      </c>
    </row>
    <row r="64" spans="1:5" ht="12.75">
      <c r="A64" s="2" t="s">
        <v>25</v>
      </c>
      <c r="B64" s="3">
        <v>3</v>
      </c>
      <c r="C64" s="2">
        <f>B64*13.4</f>
        <v>40.2</v>
      </c>
      <c r="D64" s="3">
        <f>B64*2</f>
        <v>6</v>
      </c>
      <c r="E64" s="2">
        <f>D64*13.4</f>
        <v>80.4</v>
      </c>
    </row>
    <row r="65" spans="1:5" ht="12.75">
      <c r="A65" s="2" t="s">
        <v>26</v>
      </c>
      <c r="B65" s="3">
        <v>0.6</v>
      </c>
      <c r="C65" s="2">
        <f>B65*8.46</f>
        <v>5.0760000000000005</v>
      </c>
      <c r="D65" s="3">
        <f>B65*2</f>
        <v>1.2</v>
      </c>
      <c r="E65" s="2">
        <f>D65*8.46</f>
        <v>10.152000000000001</v>
      </c>
    </row>
    <row r="66" spans="1:5" ht="12.75">
      <c r="A66" s="2" t="s">
        <v>27</v>
      </c>
      <c r="B66" s="3">
        <v>0.6</v>
      </c>
      <c r="C66" s="2">
        <f>B66*40.86</f>
        <v>24.516</v>
      </c>
      <c r="D66" s="3">
        <f>B66*2</f>
        <v>1.2</v>
      </c>
      <c r="E66" s="2">
        <f>D66*40.86</f>
        <v>49.032</v>
      </c>
    </row>
    <row r="67" spans="1:5" ht="12.75">
      <c r="A67" s="2" t="s">
        <v>28</v>
      </c>
      <c r="B67" s="3">
        <v>1</v>
      </c>
      <c r="C67" s="2">
        <f>B67*1</f>
        <v>1</v>
      </c>
      <c r="D67" s="3">
        <f>B67*2</f>
        <v>2</v>
      </c>
      <c r="E67" s="2">
        <f>D67*1</f>
        <v>2</v>
      </c>
    </row>
    <row r="68" spans="1:5" ht="12.75">
      <c r="A68" s="2"/>
      <c r="C68" s="2"/>
      <c r="E68" s="2"/>
    </row>
    <row r="69" spans="1:5" ht="12.75">
      <c r="A69" s="2" t="s">
        <v>69</v>
      </c>
      <c r="C69" s="3">
        <f>SUM(C64:C67)</f>
        <v>70.792</v>
      </c>
      <c r="E69" s="3">
        <f>SUM(E64:E67)</f>
        <v>141.584</v>
      </c>
    </row>
    <row r="71" ht="12.75">
      <c r="A71" s="1" t="s">
        <v>23</v>
      </c>
    </row>
    <row r="72" spans="1:5" ht="12.75">
      <c r="A72" s="2" t="s">
        <v>24</v>
      </c>
      <c r="B72" s="3">
        <v>1.5</v>
      </c>
      <c r="C72" s="3">
        <f>B72*7.02</f>
        <v>10.53</v>
      </c>
      <c r="D72" s="3">
        <f aca="true" t="shared" si="2" ref="D72:D80">B72*2</f>
        <v>3</v>
      </c>
      <c r="E72" s="3">
        <f>D72*7.02</f>
        <v>21.06</v>
      </c>
    </row>
    <row r="73" spans="1:5" ht="12.75">
      <c r="A73" s="2" t="s">
        <v>29</v>
      </c>
      <c r="B73" s="3">
        <v>37.5</v>
      </c>
      <c r="C73" s="2">
        <f>B73*0.025</f>
        <v>0.9375</v>
      </c>
      <c r="D73" s="3">
        <f t="shared" si="2"/>
        <v>75</v>
      </c>
      <c r="E73" s="2">
        <f>D73*0.025</f>
        <v>1.875</v>
      </c>
    </row>
    <row r="74" spans="1:5" ht="12.75">
      <c r="A74" s="2" t="s">
        <v>30</v>
      </c>
      <c r="B74" s="3">
        <v>4.5</v>
      </c>
      <c r="C74" s="3">
        <f>B74*0.846</f>
        <v>3.807</v>
      </c>
      <c r="D74" s="3">
        <f t="shared" si="2"/>
        <v>9</v>
      </c>
      <c r="E74" s="3">
        <f>D74*0.846</f>
        <v>7.614</v>
      </c>
    </row>
    <row r="75" spans="1:5" ht="12.75">
      <c r="A75" s="2" t="s">
        <v>31</v>
      </c>
      <c r="B75" s="3">
        <v>150</v>
      </c>
      <c r="C75" s="3">
        <f>B75*0.09</f>
        <v>13.5</v>
      </c>
      <c r="D75" s="3">
        <f t="shared" si="2"/>
        <v>300</v>
      </c>
      <c r="E75" s="3">
        <f>D75*0.09</f>
        <v>27</v>
      </c>
    </row>
    <row r="76" spans="1:5" ht="12.75">
      <c r="A76" s="2" t="s">
        <v>32</v>
      </c>
      <c r="B76" s="3">
        <v>0.75</v>
      </c>
      <c r="C76" s="3">
        <f>B76*1</f>
        <v>0.75</v>
      </c>
      <c r="D76" s="3">
        <f t="shared" si="2"/>
        <v>1.5</v>
      </c>
      <c r="E76" s="3">
        <f>D76*1</f>
        <v>1.5</v>
      </c>
    </row>
    <row r="77" spans="1:5" ht="12.75">
      <c r="A77" s="2" t="s">
        <v>33</v>
      </c>
      <c r="B77" s="3">
        <v>1</v>
      </c>
      <c r="C77" s="3">
        <f>B77*1.8</f>
        <v>1.8</v>
      </c>
      <c r="D77" s="3">
        <f t="shared" si="2"/>
        <v>2</v>
      </c>
      <c r="E77" s="3">
        <f>D77*1.8</f>
        <v>3.6</v>
      </c>
    </row>
    <row r="78" spans="1:5" ht="12.75">
      <c r="A78" s="2" t="s">
        <v>34</v>
      </c>
      <c r="B78" s="3">
        <v>375</v>
      </c>
      <c r="C78" s="3">
        <f>B78*0.00705</f>
        <v>2.64375</v>
      </c>
      <c r="D78" s="3">
        <f t="shared" si="2"/>
        <v>750</v>
      </c>
      <c r="E78" s="3">
        <f>D78*0.00705</f>
        <v>5.2875</v>
      </c>
    </row>
    <row r="79" ht="12.75">
      <c r="A79" s="2"/>
    </row>
    <row r="80" spans="1:5" ht="12.75">
      <c r="A80" s="2" t="s">
        <v>69</v>
      </c>
      <c r="C80" s="3">
        <f>SUM(C72:C78)</f>
        <v>33.96825</v>
      </c>
      <c r="D80" s="3">
        <f t="shared" si="2"/>
        <v>0</v>
      </c>
      <c r="E80" s="3">
        <f>SUM(E72:E78)</f>
        <v>67.9365</v>
      </c>
    </row>
    <row r="82" ht="12.75">
      <c r="A82" s="1" t="s">
        <v>35</v>
      </c>
    </row>
    <row r="83" spans="1:5" ht="12.75">
      <c r="A83" s="2" t="s">
        <v>36</v>
      </c>
      <c r="B83" s="3">
        <v>1.5</v>
      </c>
      <c r="C83" s="3">
        <f>B83*73</f>
        <v>109.5</v>
      </c>
      <c r="D83" s="3">
        <f aca="true" t="shared" si="3" ref="D83:D90">B83*2</f>
        <v>3</v>
      </c>
      <c r="E83" s="3">
        <f>D83*73</f>
        <v>219</v>
      </c>
    </row>
    <row r="84" spans="1:5" ht="12.75">
      <c r="A84" s="2" t="s">
        <v>38</v>
      </c>
      <c r="B84" s="3">
        <v>375</v>
      </c>
      <c r="C84" s="3">
        <f>B84*0.12</f>
        <v>45</v>
      </c>
      <c r="D84" s="3">
        <f t="shared" si="3"/>
        <v>750</v>
      </c>
      <c r="E84" s="3">
        <f>D84*0.12</f>
        <v>90</v>
      </c>
    </row>
    <row r="85" spans="1:5" ht="12.75">
      <c r="A85" s="2" t="s">
        <v>37</v>
      </c>
      <c r="B85" s="3">
        <v>112.5</v>
      </c>
      <c r="C85" s="3">
        <f>B85*0.137</f>
        <v>15.412500000000001</v>
      </c>
      <c r="D85" s="3">
        <f t="shared" si="3"/>
        <v>225</v>
      </c>
      <c r="E85" s="3">
        <f>D85*0.137</f>
        <v>30.825000000000003</v>
      </c>
    </row>
    <row r="86" spans="1:5" ht="12.75">
      <c r="A86" s="2" t="s">
        <v>39</v>
      </c>
      <c r="B86" s="3">
        <v>0.375</v>
      </c>
      <c r="C86" s="3">
        <f>B86*26.4</f>
        <v>9.899999999999999</v>
      </c>
      <c r="D86" s="3">
        <f t="shared" si="3"/>
        <v>0.75</v>
      </c>
      <c r="E86" s="3">
        <f>D86*26.4</f>
        <v>19.799999999999997</v>
      </c>
    </row>
    <row r="87" spans="1:5" ht="12.75">
      <c r="A87" s="2" t="s">
        <v>40</v>
      </c>
      <c r="B87" s="3">
        <v>0.75</v>
      </c>
      <c r="C87" s="3">
        <f>B87*1.35</f>
        <v>1.0125000000000002</v>
      </c>
      <c r="D87" s="3">
        <f t="shared" si="3"/>
        <v>1.5</v>
      </c>
      <c r="E87" s="3">
        <f>D87*1.35</f>
        <v>2.0250000000000004</v>
      </c>
    </row>
    <row r="88" spans="1:5" ht="12.75">
      <c r="A88" s="2" t="s">
        <v>41</v>
      </c>
      <c r="B88" s="3">
        <v>0.375</v>
      </c>
      <c r="C88" s="3">
        <f>B88*1.325</f>
        <v>0.49687499999999996</v>
      </c>
      <c r="D88" s="3">
        <f t="shared" si="3"/>
        <v>0.75</v>
      </c>
      <c r="E88" s="3">
        <f>D88*1.325</f>
        <v>0.9937499999999999</v>
      </c>
    </row>
    <row r="89" spans="1:5" ht="12.75">
      <c r="A89" s="2" t="s">
        <v>43</v>
      </c>
      <c r="B89" s="3">
        <v>1.125</v>
      </c>
      <c r="C89" s="3">
        <f>B89*4.1</f>
        <v>4.6125</v>
      </c>
      <c r="D89" s="3">
        <f t="shared" si="3"/>
        <v>2.25</v>
      </c>
      <c r="E89" s="3">
        <f>D89*4.1</f>
        <v>9.225</v>
      </c>
    </row>
    <row r="90" spans="1:5" ht="12.75">
      <c r="A90" s="2" t="s">
        <v>42</v>
      </c>
      <c r="B90" s="3">
        <v>1.125</v>
      </c>
      <c r="C90" s="3">
        <f>B90*15</f>
        <v>16.875</v>
      </c>
      <c r="D90" s="3">
        <f t="shared" si="3"/>
        <v>2.25</v>
      </c>
      <c r="E90" s="3">
        <f>D90*15</f>
        <v>33.75</v>
      </c>
    </row>
    <row r="92" spans="1:5" ht="12.75">
      <c r="A92" s="2" t="s">
        <v>69</v>
      </c>
      <c r="C92" s="2">
        <f>SUM(C83:C91)</f>
        <v>202.809375</v>
      </c>
      <c r="E92" s="3">
        <f>SUM(E83:E91)</f>
        <v>405.61875</v>
      </c>
    </row>
    <row r="94" ht="12.75">
      <c r="A94" s="1" t="s">
        <v>44</v>
      </c>
    </row>
    <row r="95" spans="1:5" ht="12.75">
      <c r="A95" s="2" t="s">
        <v>43</v>
      </c>
      <c r="B95" s="3">
        <v>3.75</v>
      </c>
      <c r="C95" s="3">
        <f>B95*4.1</f>
        <v>15.374999999999998</v>
      </c>
      <c r="D95" s="3">
        <f>B95*2</f>
        <v>7.5</v>
      </c>
      <c r="E95" s="3">
        <f>D95*4.1</f>
        <v>30.749999999999996</v>
      </c>
    </row>
    <row r="96" spans="1:5" ht="12.75">
      <c r="A96" s="2" t="s">
        <v>45</v>
      </c>
      <c r="B96" s="3">
        <v>90</v>
      </c>
      <c r="C96" s="3">
        <f>B96*0.14</f>
        <v>12.600000000000001</v>
      </c>
      <c r="D96" s="3">
        <f>B96*2</f>
        <v>180</v>
      </c>
      <c r="E96" s="3">
        <f>D96*0.14</f>
        <v>25.200000000000003</v>
      </c>
    </row>
    <row r="97" spans="1:5" ht="12.75">
      <c r="A97" s="2" t="s">
        <v>46</v>
      </c>
      <c r="B97" s="3">
        <v>0.75</v>
      </c>
      <c r="C97" s="3">
        <f>B97*10.03</f>
        <v>7.522499999999999</v>
      </c>
      <c r="D97" s="3">
        <f>B97*2</f>
        <v>1.5</v>
      </c>
      <c r="E97" s="3">
        <f>D97*10.03</f>
        <v>15.044999999999998</v>
      </c>
    </row>
    <row r="98" spans="1:5" ht="12.75">
      <c r="A98" s="2" t="s">
        <v>47</v>
      </c>
      <c r="B98" s="3">
        <v>6</v>
      </c>
      <c r="C98" s="3">
        <f>B98*0.25</f>
        <v>1.5</v>
      </c>
      <c r="D98" s="3">
        <f>B98*2</f>
        <v>12</v>
      </c>
      <c r="E98" s="3">
        <f>D98*0.25</f>
        <v>3</v>
      </c>
    </row>
    <row r="99" spans="1:5" ht="12.75">
      <c r="A99" s="2" t="s">
        <v>48</v>
      </c>
      <c r="B99" s="3">
        <v>7.5</v>
      </c>
      <c r="C99" s="3">
        <f>B99*2.18</f>
        <v>16.35</v>
      </c>
      <c r="D99" s="3">
        <f>B99*2</f>
        <v>15</v>
      </c>
      <c r="E99" s="3">
        <f>D99*2.18</f>
        <v>32.7</v>
      </c>
    </row>
    <row r="101" spans="1:5" ht="12.75">
      <c r="A101" s="2" t="s">
        <v>69</v>
      </c>
      <c r="C101" s="3">
        <f>SUM(C95:C100)</f>
        <v>53.347500000000004</v>
      </c>
      <c r="E101" s="3">
        <f>SUM(E95:E100)</f>
        <v>106.69500000000001</v>
      </c>
    </row>
    <row r="103" ht="12.75">
      <c r="A103" s="1" t="s">
        <v>49</v>
      </c>
    </row>
    <row r="104" spans="1:5" ht="12.75">
      <c r="A104" s="2" t="s">
        <v>50</v>
      </c>
      <c r="B104" s="3">
        <v>375</v>
      </c>
      <c r="C104" s="3">
        <f>B104*0.05</f>
        <v>18.75</v>
      </c>
      <c r="D104" s="3">
        <f>B104*2</f>
        <v>750</v>
      </c>
      <c r="E104" s="3">
        <f>D104*0.05</f>
        <v>37.5</v>
      </c>
    </row>
    <row r="105" spans="1:5" ht="12.75">
      <c r="A105" s="2" t="s">
        <v>51</v>
      </c>
      <c r="B105" s="3">
        <v>90</v>
      </c>
      <c r="C105" s="3">
        <f>B105*0.014</f>
        <v>1.26</v>
      </c>
      <c r="D105" s="3">
        <f>B105*2</f>
        <v>180</v>
      </c>
      <c r="E105" s="3">
        <f>D105*0.14</f>
        <v>25.200000000000003</v>
      </c>
    </row>
    <row r="106" spans="1:4" ht="12.75">
      <c r="A106" s="2" t="s">
        <v>52</v>
      </c>
      <c r="B106" s="3">
        <v>0.75</v>
      </c>
      <c r="D106" s="3">
        <f>B106*2</f>
        <v>1.5</v>
      </c>
    </row>
    <row r="107" ht="12.75">
      <c r="A107" s="2"/>
    </row>
    <row r="108" spans="1:5" ht="12.75">
      <c r="A108" s="2" t="s">
        <v>69</v>
      </c>
      <c r="E108" s="3">
        <v>62.7</v>
      </c>
    </row>
    <row r="110" ht="12.75">
      <c r="A110" s="1" t="s">
        <v>53</v>
      </c>
    </row>
    <row r="111" spans="1:5" ht="12.75">
      <c r="A111" s="2" t="s">
        <v>54</v>
      </c>
      <c r="B111" s="3">
        <v>10</v>
      </c>
      <c r="C111" s="3">
        <f>B111*2.22</f>
        <v>22.200000000000003</v>
      </c>
      <c r="D111" s="3">
        <f>B111*2</f>
        <v>20</v>
      </c>
      <c r="E111" s="3">
        <f>D111*2.22</f>
        <v>44.400000000000006</v>
      </c>
    </row>
    <row r="112" spans="1:5" ht="12.75">
      <c r="A112" s="2" t="s">
        <v>55</v>
      </c>
      <c r="B112" s="3">
        <v>1</v>
      </c>
      <c r="C112" s="3">
        <f>B112*38.75</f>
        <v>38.75</v>
      </c>
      <c r="D112" s="3">
        <f>B112*2</f>
        <v>2</v>
      </c>
      <c r="E112" s="3">
        <f>D112*38.75</f>
        <v>77.5</v>
      </c>
    </row>
    <row r="113" spans="1:5" ht="12.75">
      <c r="A113" s="2" t="s">
        <v>56</v>
      </c>
      <c r="B113" s="3">
        <v>3</v>
      </c>
      <c r="C113" s="3">
        <f>B113*3.1</f>
        <v>9.3</v>
      </c>
      <c r="D113" s="3">
        <f>B113*2</f>
        <v>6</v>
      </c>
      <c r="E113" s="3">
        <f>D113*2.2</f>
        <v>13.200000000000001</v>
      </c>
    </row>
    <row r="115" spans="1:5" ht="12.75">
      <c r="A115" s="2" t="s">
        <v>69</v>
      </c>
      <c r="C115" s="3">
        <f>SUM(C111:C114)</f>
        <v>70.25</v>
      </c>
      <c r="E115" s="3">
        <f>SUM(E111:E114)</f>
        <v>135.1</v>
      </c>
    </row>
    <row r="117" ht="12.75">
      <c r="A117" s="1" t="s">
        <v>57</v>
      </c>
    </row>
    <row r="118" ht="12.75">
      <c r="A118" s="4" t="s">
        <v>90</v>
      </c>
    </row>
    <row r="119" spans="1:5" ht="12.75">
      <c r="A119" s="2" t="s">
        <v>59</v>
      </c>
      <c r="B119" s="3">
        <v>5</v>
      </c>
      <c r="C119" s="3">
        <v>0</v>
      </c>
      <c r="D119" s="3">
        <f>B119*2</f>
        <v>10</v>
      </c>
      <c r="E119" s="3">
        <v>0</v>
      </c>
    </row>
    <row r="120" spans="1:5" ht="12.75">
      <c r="A120" s="2" t="s">
        <v>45</v>
      </c>
      <c r="B120" s="3">
        <v>120</v>
      </c>
      <c r="C120" s="3">
        <f>B120*0.014</f>
        <v>1.68</v>
      </c>
      <c r="D120" s="3">
        <f>B120*2</f>
        <v>240</v>
      </c>
      <c r="E120" s="3">
        <f>D120*0.014</f>
        <v>3.36</v>
      </c>
    </row>
    <row r="121" spans="1:5" ht="12.75">
      <c r="A121" s="2" t="s">
        <v>41</v>
      </c>
      <c r="B121" s="3">
        <v>0.5</v>
      </c>
      <c r="C121" s="3">
        <f>B121*1.325</f>
        <v>0.6625</v>
      </c>
      <c r="D121" s="3">
        <f>B121*2</f>
        <v>1</v>
      </c>
      <c r="E121" s="3">
        <f>D121*1.325</f>
        <v>1.325</v>
      </c>
    </row>
    <row r="122" spans="1:5" ht="12.75">
      <c r="A122" s="2" t="s">
        <v>58</v>
      </c>
      <c r="B122" s="3">
        <v>4</v>
      </c>
      <c r="C122" s="3">
        <f>B122*0.5</f>
        <v>2</v>
      </c>
      <c r="D122" s="3">
        <f>B122*2</f>
        <v>8</v>
      </c>
      <c r="E122" s="3">
        <f>D122*0.5</f>
        <v>4</v>
      </c>
    </row>
    <row r="123" spans="1:5" ht="12.75">
      <c r="A123" s="2" t="s">
        <v>46</v>
      </c>
      <c r="B123" s="3">
        <v>0.5</v>
      </c>
      <c r="C123" s="3">
        <f>B123*10.03</f>
        <v>5.015</v>
      </c>
      <c r="D123" s="2">
        <f>B123*2</f>
        <v>1</v>
      </c>
      <c r="E123" s="3">
        <f>D123*10.03</f>
        <v>10.03</v>
      </c>
    </row>
    <row r="124" spans="1:4" ht="12.75">
      <c r="A124" s="2"/>
      <c r="D124" s="2"/>
    </row>
    <row r="125" spans="1:5" ht="12.75">
      <c r="A125" s="2" t="s">
        <v>69</v>
      </c>
      <c r="C125" s="3">
        <f>SUM(C119:C123)</f>
        <v>9.357499999999998</v>
      </c>
      <c r="E125" s="3">
        <f>SUM(E119:E123)</f>
        <v>18.714999999999996</v>
      </c>
    </row>
    <row r="126" ht="12.75">
      <c r="A126" s="2"/>
    </row>
    <row r="127" ht="12.75">
      <c r="A127" s="4" t="s">
        <v>60</v>
      </c>
    </row>
    <row r="128" spans="1:5" ht="12.75">
      <c r="A128" s="2" t="s">
        <v>61</v>
      </c>
      <c r="B128" s="3">
        <v>1</v>
      </c>
      <c r="C128" s="3">
        <f>B128*26.3</f>
        <v>26.3</v>
      </c>
      <c r="D128" s="3">
        <f>B128*2</f>
        <v>2</v>
      </c>
      <c r="E128" s="3">
        <f>D128*26.3</f>
        <v>52.6</v>
      </c>
    </row>
    <row r="129" spans="1:5" ht="12.75">
      <c r="A129" s="2" t="s">
        <v>62</v>
      </c>
      <c r="B129" s="3">
        <v>1</v>
      </c>
      <c r="C129" s="3">
        <f>B129*3.1</f>
        <v>3.1</v>
      </c>
      <c r="D129" s="3">
        <f aca="true" t="shared" si="4" ref="D129:D135">B129*2</f>
        <v>2</v>
      </c>
      <c r="E129" s="3">
        <f>D129*3.1</f>
        <v>6.2</v>
      </c>
    </row>
    <row r="130" spans="1:5" ht="12.75">
      <c r="A130" s="2" t="s">
        <v>63</v>
      </c>
      <c r="B130" s="3">
        <v>2</v>
      </c>
      <c r="C130" s="3">
        <f>B130*3.1</f>
        <v>6.2</v>
      </c>
      <c r="D130" s="3">
        <f t="shared" si="4"/>
        <v>4</v>
      </c>
      <c r="E130" s="3">
        <f>D130*3.1</f>
        <v>12.4</v>
      </c>
    </row>
    <row r="131" spans="1:5" ht="12.75">
      <c r="A131" s="2" t="s">
        <v>64</v>
      </c>
      <c r="B131" s="3">
        <v>2</v>
      </c>
      <c r="C131" s="3">
        <f>B131*3.1</f>
        <v>6.2</v>
      </c>
      <c r="D131" s="3">
        <f t="shared" si="4"/>
        <v>4</v>
      </c>
      <c r="E131" s="3">
        <f>D131*3.1</f>
        <v>12.4</v>
      </c>
    </row>
    <row r="132" spans="1:5" ht="12.75">
      <c r="A132" s="2" t="s">
        <v>65</v>
      </c>
      <c r="B132" s="3">
        <v>300</v>
      </c>
      <c r="C132" s="3">
        <f>B132*0.04</f>
        <v>12</v>
      </c>
      <c r="D132" s="3">
        <f t="shared" si="4"/>
        <v>600</v>
      </c>
      <c r="E132" s="3">
        <f>D132*0.04</f>
        <v>24</v>
      </c>
    </row>
    <row r="133" spans="1:5" ht="12.75">
      <c r="A133" s="2" t="s">
        <v>66</v>
      </c>
      <c r="B133" s="3">
        <v>1</v>
      </c>
      <c r="C133" s="3">
        <f>B133*16.6</f>
        <v>16.6</v>
      </c>
      <c r="D133" s="3">
        <f t="shared" si="4"/>
        <v>2</v>
      </c>
      <c r="E133" s="3">
        <f>D133*16.6</f>
        <v>33.2</v>
      </c>
    </row>
    <row r="134" spans="1:5" ht="12.75">
      <c r="A134" s="2" t="s">
        <v>67</v>
      </c>
      <c r="B134" s="3">
        <v>1</v>
      </c>
      <c r="C134" s="3">
        <f>B134*21.5</f>
        <v>21.5</v>
      </c>
      <c r="D134" s="3">
        <f t="shared" si="4"/>
        <v>2</v>
      </c>
      <c r="E134" s="3">
        <f>D134*21.5</f>
        <v>43</v>
      </c>
    </row>
    <row r="135" spans="1:5" ht="12.75">
      <c r="A135" s="2" t="s">
        <v>68</v>
      </c>
      <c r="B135" s="3">
        <v>1</v>
      </c>
      <c r="C135" s="3">
        <f>B135*2.8</f>
        <v>2.8</v>
      </c>
      <c r="D135" s="3">
        <f t="shared" si="4"/>
        <v>2</v>
      </c>
      <c r="E135" s="3">
        <f>D135*2.8</f>
        <v>5.6</v>
      </c>
    </row>
    <row r="137" spans="1:5" ht="12.75">
      <c r="A137" s="2" t="s">
        <v>70</v>
      </c>
      <c r="C137" s="3">
        <f>SUM(C128:C136)</f>
        <v>94.7</v>
      </c>
      <c r="E137" s="3">
        <f>SUM(E128:E136)</f>
        <v>189.4</v>
      </c>
    </row>
    <row r="140" spans="1:5" ht="15">
      <c r="A140" s="5" t="s">
        <v>87</v>
      </c>
      <c r="B140" s="5"/>
      <c r="C140" s="5">
        <f>SUM(C22+C31+C39+C48+C61+C69+C80+C92+C101+C115+C125+C137)</f>
        <v>1064.696825</v>
      </c>
      <c r="D140" s="5"/>
      <c r="E140" s="5">
        <f>SUM(E22+E31+E39+E48+E61+E69+E80+E92+E101+E115+E125+E137)</f>
        <v>2087.73365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Thorbjørn Hopsø</dc:creator>
  <cp:keywords/>
  <dc:description/>
  <cp:lastModifiedBy>NHO</cp:lastModifiedBy>
  <dcterms:created xsi:type="dcterms:W3CDTF">2009-06-02T10:18:51Z</dcterms:created>
  <dcterms:modified xsi:type="dcterms:W3CDTF">2014-07-09T10:21:43Z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0x0101002703D2AF657F4CC69F3B5766777647D700D06115F784074B5E809F7B2D63EA2F2B00CABF6D5C9E814D12A0286FC86ADB661D00DE0CE155BB6A4B4FA949031E1C42A731</vt:lpwstr>
  </property>
  <property fmtid="{D5CDD505-2E9C-101B-9397-08002B2CF9AE}" pid="3" name="NHO_DocumentStatus">
    <vt:lpwstr>Under behandling</vt:lpwstr>
  </property>
  <property fmtid="{D5CDD505-2E9C-101B-9397-08002B2CF9AE}" pid="4" name="c33924c3673147c88830f2707c1978bc">
    <vt:lpwstr>Eddy Kjær|20b29620-a61d-4cb4-8c49-38aadaf71419</vt:lpwstr>
  </property>
  <property fmtid="{D5CDD505-2E9C-101B-9397-08002B2CF9AE}" pid="5" name="TaxKeywordTaxHTField">
    <vt:lpwstr/>
  </property>
  <property fmtid="{D5CDD505-2E9C-101B-9397-08002B2CF9AE}" pid="6" name="ARENA_DocumentReference">
    <vt:lpwstr/>
  </property>
  <property fmtid="{D5CDD505-2E9C-101B-9397-08002B2CF9AE}" pid="7" name="ARENA_DocumentRecipient">
    <vt:lpwstr/>
  </property>
  <property fmtid="{D5CDD505-2E9C-101B-9397-08002B2CF9AE}" pid="8" name="NHO_DocumentDate">
    <vt:lpwstr/>
  </property>
  <property fmtid="{D5CDD505-2E9C-101B-9397-08002B2CF9AE}" pid="9" name="NHO_DocumentArchiveDate">
    <vt:lpwstr/>
  </property>
  <property fmtid="{D5CDD505-2E9C-101B-9397-08002B2CF9AE}" pid="10" name="TaxCatchAll">
    <vt:lpwstr>58;#Eddy Kjær|20b29620-a61d-4cb4-8c49-38aadaf71419;#15;#NHO Reiseliv|25e25d59-e633-4f05-8cff-26320d8871c6</vt:lpwstr>
  </property>
  <property fmtid="{D5CDD505-2E9C-101B-9397-08002B2CF9AE}" pid="11" name="ARENA_DocumentSender">
    <vt:lpwstr/>
  </property>
  <property fmtid="{D5CDD505-2E9C-101B-9397-08002B2CF9AE}" pid="12" name="p8a47c7619634ae9930087b62d76e394">
    <vt:lpwstr>NHO Reiseliv|25e25d59-e633-4f05-8cff-26320d8871c6</vt:lpwstr>
  </property>
  <property fmtid="{D5CDD505-2E9C-101B-9397-08002B2CF9AE}" pid="13" name="NHO_DocumentProperty">
    <vt:lpwstr>Internt</vt:lpwstr>
  </property>
  <property fmtid="{D5CDD505-2E9C-101B-9397-08002B2CF9AE}" pid="14" name="crms_nhonr">
    <vt:lpwstr/>
  </property>
  <property fmtid="{D5CDD505-2E9C-101B-9397-08002B2CF9AE}" pid="15" name="TaxKeyword">
    <vt:lpwstr/>
  </property>
  <property fmtid="{D5CDD505-2E9C-101B-9397-08002B2CF9AE}" pid="16" name="NhoMmdCaseWorker">
    <vt:lpwstr>58;#Eddy Kjær|20b29620-a61d-4cb4-8c49-38aadaf71419</vt:lpwstr>
  </property>
  <property fmtid="{D5CDD505-2E9C-101B-9397-08002B2CF9AE}" pid="17" name="NHO_OrganisationUnit">
    <vt:lpwstr>15;#NHO Reiseliv|25e25d59-e633-4f05-8cff-26320d8871c6</vt:lpwstr>
  </property>
  <property fmtid="{D5CDD505-2E9C-101B-9397-08002B2CF9AE}" pid="18" name="_dlc_DocId">
    <vt:lpwstr>NHOREIS-950068145-37176</vt:lpwstr>
  </property>
  <property fmtid="{D5CDD505-2E9C-101B-9397-08002B2CF9AE}" pid="19" name="_dlc_DocIdItemGuid">
    <vt:lpwstr>83967484-3b57-481d-a6bb-095d249a7fb9</vt:lpwstr>
  </property>
  <property fmtid="{D5CDD505-2E9C-101B-9397-08002B2CF9AE}" pid="20" name="_dlc_DocIdUrl">
    <vt:lpwstr>https://nhosp.sharepoint.com/sites/NHOReiseliv/_layouts/15/DocIdRedir.aspx?ID=NHOREIS-950068145-37176, NHOREIS-950068145-37176</vt:lpwstr>
  </property>
</Properties>
</file>